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288b50912211e937/ONE DRIVE PORTON/ASENTAMIENTO/COMITE TECNICO/2026/"/>
    </mc:Choice>
  </mc:AlternateContent>
  <xr:revisionPtr revIDLastSave="26" documentId="8_{22D424D5-AD40-435B-A443-2E723E65470A}" xr6:coauthVersionLast="47" xr6:coauthVersionMax="47" xr10:uidLastSave="{A064A65E-30B3-4885-B566-06274E381628}"/>
  <bookViews>
    <workbookView xWindow="-108" yWindow="-108" windowWidth="23256" windowHeight="12456" xr2:uid="{00000000-000D-0000-FFFF-FFFF00000000}"/>
  </bookViews>
  <sheets>
    <sheet name="ANEXO 1" sheetId="1" r:id="rId1"/>
    <sheet name="Hoja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D19" i="1"/>
  <c r="D18" i="1"/>
  <c r="D16" i="1"/>
  <c r="D14" i="1"/>
  <c r="D13" i="1"/>
  <c r="D12" i="1"/>
  <c r="D11" i="1"/>
  <c r="D10" i="1"/>
  <c r="D8" i="1"/>
  <c r="D9" i="1" s="1"/>
  <c r="D7" i="1"/>
  <c r="D6" i="1"/>
  <c r="D15" i="1" s="1"/>
  <c r="D5" i="1"/>
  <c r="F19" i="1" l="1"/>
  <c r="F13" i="1"/>
  <c r="F18" i="1"/>
  <c r="F17" i="1"/>
  <c r="F16" i="1"/>
  <c r="F15" i="1"/>
  <c r="F12" i="1"/>
  <c r="F14" i="1"/>
  <c r="F5" i="1"/>
  <c r="F10" i="1"/>
  <c r="F8" i="1"/>
  <c r="F4" i="1"/>
  <c r="F9" i="1" l="1"/>
  <c r="F7" i="1"/>
  <c r="F11" i="1"/>
  <c r="F6" i="1"/>
  <c r="F23" i="1" s="1"/>
  <c r="F24" i="1" l="1"/>
  <c r="F25" i="1"/>
  <c r="F26" i="1"/>
  <c r="F27" i="1" s="1"/>
  <c r="F28" i="1" l="1"/>
</calcChain>
</file>

<file path=xl/sharedStrings.xml><?xml version="1.0" encoding="utf-8"?>
<sst xmlns="http://schemas.openxmlformats.org/spreadsheetml/2006/main" count="50" uniqueCount="42">
  <si>
    <t>ÍTEM</t>
  </si>
  <si>
    <t>DESCRIPCIÓN</t>
  </si>
  <si>
    <t>UNIDAD</t>
  </si>
  <si>
    <t>VALOR UNITARIO</t>
  </si>
  <si>
    <t>VALOR TOTAL</t>
  </si>
  <si>
    <t>PRESUPUESTO GENERAL - PROYECTO PORTON DE IBERIA</t>
  </si>
  <si>
    <r>
      <t>m</t>
    </r>
    <r>
      <rPr>
        <sz val="11"/>
        <color theme="1"/>
        <rFont val="Calibri"/>
        <family val="2"/>
      </rPr>
      <t>³</t>
    </r>
  </si>
  <si>
    <t>ml</t>
  </si>
  <si>
    <t>kg</t>
  </si>
  <si>
    <t>m2</t>
  </si>
  <si>
    <t>gl</t>
  </si>
  <si>
    <t>CANT</t>
  </si>
  <si>
    <t>UN</t>
  </si>
  <si>
    <t>m3</t>
  </si>
  <si>
    <t>cm3</t>
  </si>
  <si>
    <t>Construccion de dados de trasferencia para vincular pilotes a la estructura existente. Concreto f'c=28MPa, incluye formaleta, vibrado, curado, trasiego horizontal y vertical del concreto desde sitio de parqueo de la mixer. No incluye refuerzo</t>
  </si>
  <si>
    <t>DIRECTO</t>
  </si>
  <si>
    <t>A</t>
  </si>
  <si>
    <t>I</t>
  </si>
  <si>
    <t>U</t>
  </si>
  <si>
    <t>IVA</t>
  </si>
  <si>
    <t>TOTAL</t>
  </si>
  <si>
    <t>PRESUPUESTO</t>
  </si>
  <si>
    <t>1.10</t>
  </si>
  <si>
    <t>Prueba de pilotes. Contempla vigas metálicas, platinas, anclajes, gatos de 100 toneladas, manometros, electricidad, diseño y registro de la prueba, transporte y trasiego horizontal y vertical de equipo desde la calle hasta los sitios de la prueba</t>
  </si>
  <si>
    <t>un</t>
  </si>
  <si>
    <t>PROPONENTE</t>
  </si>
  <si>
    <t>Campamento provisional en contenedor, incluye montaje y retiro, demolición y reconstrucción de cerramiento para su respectivo ingreso. El contratista contemplará un espacio físico como campamento de obra, el conjunto facilitará el espacio físico para su ubicación pero no asumirá ningua responsabilidad por daños, robos, inundación, etc que pueda ocurrir con el campamento o los equipos, materiales y herramientas que allí se encuentren. El contratista definirá el tipo de campemento que desee, el conjunto facilitará una toma electrica para proveer de energia electrica el campamento, pero la adecuación corresponderá al contratista. los costos del campemento incluyen un baño temporal con aseo de dos dias a la semana, el montaje y desmonte del campamento y las adecuaciones necesarias a que haya lugar para el ingreso, instalación y retiro del campamento</t>
  </si>
  <si>
    <t>Replanteo manual de pilotes, incluye levantamiento de cajas de inspección existentes para estimar redes de tuberias humedas y secas,  cimbrado, control de verticalidad, limpieza de superficie, referencias para ubicación. Se busca que el contratista estudio los planos existentes en las diferentes áreas para que previo a la construcción de los pilotes tenga la mayor cantidad posible de incertidumbre sobre las posibles afectaciones o daños que pueda causar en su proceso de reforzamiento.</t>
  </si>
  <si>
    <t>Demolición de torta en concreto incluye corte con pulidora o disco para marcar en forma rectilinea el empalme de la reconstrucción , incluye conservar refuerzo y doblado del mismo para posterior reparación, trasiego manual horizontal y vertical a sitio de acopio y posterior cargue  y retiro a botadero autorizado se debe presentar certificación de escombrera, incluye limpieza y aseo del sitio intervenido. la cimentación al ser una losa de placa maciza y vigas descolgada se tendrá que romper para poder ubicar en forma segura a los trabajadores que realizarán los anclajes y construiran los pilotes, se estima un area de 1,20mx1,20m en planta, pero esta medida puede ser menor según la etapa de construcción</t>
  </si>
  <si>
    <t>Excavación manual en recebo compactado, incluye trasiego manual a sitio de acopio y posterior cargue y retiro a botadero autorizado , se solicita certificación de la escombrera. Una vez demolida la torta se realizará el prehueco que permita acomodor equipos de perforación y equipos para realizar los anclajes epóxicos. Este item de excavación en recebo compactado se refiere a los pilotes a construirse dentro de la edificación</t>
  </si>
  <si>
    <t>Excavación manual en suelo natural, incluye trasiego manual a sitio de acopio y posterior cargue y retiro a botadero autorizado , se solicita certificación de la escombrera. Corresponde este item a los pilotes que se construyan en la zona verde del proyecto y que no encuentren recebo de mejoramiento  en la sub base</t>
  </si>
  <si>
    <t>suministro,trasiego horizontal y vertical, compactación de recebo B200 en sitios de excavación y reconstrucción de pilotes. Esta actividad corresponde al relleno y compactación de una subbase en recebo una vez que se hayan realizado la construcción de los pilotes y la fundida de los dados de transferencia. se compactará con canguro y en aquellos sitios donde no quepa el canguro se compactará con pisos metálico manual en capas de 10cm de espesor</t>
  </si>
  <si>
    <r>
      <t xml:space="preserve">Perforación y construción de  micropilotes para reforzamiento inyectados a presion, 30cm de diametro con mezcla de lechada agua cemento proporción 0,5:1, presión de llenado entre 5 y 10kg/cm2, incluye brocas tipo tricono o trialeta, incluye taladro hidraulico modular de rotación y lavado perforando por avance, combustibe, cemento, tanques de mezcla y agua, polimeros, bomba y todo lo necesario para la correcta ejecución de la actividad contratada,  aseo diario, trasiego horizontal y vertical a sitio de acopio y posterior cargue y retiro manual a botadero autorizado por entidad ambiental, incluye certificación de la escombrera, transporte de equipos y materiales, cerramiento total y permanente del sitio a intervenir  en polisombra y señalización básica mediante cinta de señalización y carteles impresos y platificados  en medio pliego a color de </t>
    </r>
    <r>
      <rPr>
        <b/>
        <sz val="11"/>
        <color theme="1"/>
        <rFont val="Calibri"/>
        <family val="2"/>
        <scheme val="minor"/>
      </rPr>
      <t xml:space="preserve">PELIGRO, EXCAVACION ABIERTA Y OBRA EN CONSTRUCCIÓN, </t>
    </r>
    <r>
      <rPr>
        <sz val="11"/>
        <color theme="1"/>
        <rFont val="Calibri"/>
        <family val="2"/>
        <scheme val="minor"/>
      </rPr>
      <t>4 señales por  sitio a intervenir.</t>
    </r>
  </si>
  <si>
    <r>
      <t xml:space="preserve">Perforación y construcción de micropilotes para prueba de pilotes son 6 pilotes (2 de carga y 4 de reacción), inyectados a presion, 30cm de diametro con mezcla de lechada agua cemento proporción 0,5:1, presión de llenado entre 5 y 10kg/cm2, incluye brocas tipo tricono o trialeta, incluye taladro hidraulico modular de rotación y lavado perforando por avance, combustibe, cemento, tanques de mezcla y agua, polimeros, bomba y todo lo necesario para la correcta ejecución de la actividad contratada,  aseo diario, trasiego horizontal y vertical a sitio de acopio y posterior cargue y retiro manual a botadero autorizado por entidad ambiental, incluye certificación de la escombrera.  los dos pilotes de prueba se llevarán a 70 ton  construidos. incluye transporte de equipos y materiales, cerramiento totaly permanente del sitio a intervenir en polisombra y señalización básica mediante cinta de señalización y carteles impresos y plastificados en medio pliego a color de </t>
    </r>
    <r>
      <rPr>
        <b/>
        <sz val="11"/>
        <color theme="1"/>
        <rFont val="Calibri"/>
        <family val="2"/>
        <scheme val="minor"/>
      </rPr>
      <t>PELIGRO, EXCAVACION ABIERTA Y OBRA EN CONSTRUCCIÓN</t>
    </r>
    <r>
      <rPr>
        <sz val="11"/>
        <color theme="1"/>
        <rFont val="Calibri"/>
        <family val="2"/>
        <scheme val="minor"/>
      </rPr>
      <t>, 4 señales por sitio a intervenir</t>
    </r>
  </si>
  <si>
    <t>Acero de refuerzo que cumpla la norma NTC  2289, fy 420 MPa, incluye suministro, trasiego horizontal y vertical, almacenamiento, corte, figurado, instalación, incluye empalme mecánico para el refuerzo y traslapo de las barras longitudinales de  los pilotes. Se hace claridad que el refuerzo de los pilotes no tendrá traslapos y se vinculará mecánicamente mediante conectores certificados mecánicos o de presión e iran en longitudes máximas de 2,0m pues la placa del sótano no permite tener alturas superiores</t>
  </si>
  <si>
    <t>Acero de refuerzo que cumpla la norma NTC  2289, fy 420 MPa, incluye suministro, trasiego horizontal y vertical, almacenamiento, corte, figurado, instalación, para estribos del pilote y dados de transferencia</t>
  </si>
  <si>
    <t xml:space="preserve">Anclajes epoxicos en dos componentes que cumpla norma sismoresistente tipo Hilti RB-200 o su equivalente en otra referencia, incluye perforación, limpieza manual y limpieza con aire, epóxico e instalación de la barra, no incluye el acero. La unidad de pago será el centimetro cúbico del un diametro de 1/8" superior al de la barra anclada. </t>
  </si>
  <si>
    <t xml:space="preserve">Reconstrucción de losa de piso  concreo f'c=28Mpa, incluye manejo del acero incial y acabado en escobeado. Una vez construidos los dados de transferencia y compactado el recebo se reconstruirá y fundirá la placa de piso, </t>
  </si>
  <si>
    <t>Aseo diario general y detallado de la obra al finalizar los trabajos. Todos los días se dejará aseadas las zonas en las cuales se realizó actividad alguna, se barrerá y llevará al sitio dispuesto para ubicación de escombro el material proveniente de demolición, excavación, construcción en concreto y barrido, una se complete volumen para que una volqueta puede retirar un viaje de material se programará el retiro inmediato del escombro</t>
  </si>
  <si>
    <t>Escarificación de caras de viga incluye remoción superficial de concreto, trasiego de escombro, cargue y retiro a botadero autorizado. Con el fin de generar superficie rugosa entre la viga existente y el concreto nuevo del dado de transferencia se escarificará la superficie de la viga en profundidad máxima de 1cm. la actividad contempla el retiro del material removido y su respectiva disposición en botadero</t>
  </si>
  <si>
    <t>Suministro, trasiego, almacenamiento, figurado  e instalación de malla electrosoldada  que cumplan la norma NTC 5806. la malla de la losa de contrapiso se desdoblará y traslapará mediante la instalación de una malla adicional que cubra al menos dos huecos en cada lado del sitio donde fue cortada inicialmente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</si>
</sst>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font>
    <font>
      <b/>
      <sz val="11"/>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3" fontId="1" fillId="3" borderId="1" xfId="0" applyNumberFormat="1" applyFont="1" applyFill="1" applyBorder="1" applyAlignment="1">
      <alignment vertical="top" wrapText="1"/>
    </xf>
    <xf numFmtId="3" fontId="1" fillId="3" borderId="1" xfId="0" applyNumberFormat="1" applyFont="1" applyFill="1" applyBorder="1" applyAlignment="1">
      <alignment horizontal="center" vertical="top" wrapText="1"/>
    </xf>
    <xf numFmtId="3" fontId="2" fillId="0" borderId="1" xfId="0" applyNumberFormat="1" applyFont="1" applyBorder="1" applyAlignment="1">
      <alignment vertical="top" wrapText="1"/>
    </xf>
    <xf numFmtId="3" fontId="0" fillId="0" borderId="0" xfId="0" applyNumberFormat="1" applyAlignment="1">
      <alignment vertical="top"/>
    </xf>
    <xf numFmtId="3" fontId="1" fillId="3" borderId="1" xfId="0" applyNumberFormat="1" applyFont="1" applyFill="1" applyBorder="1" applyAlignment="1">
      <alignment horizontal="center" vertical="top"/>
    </xf>
    <xf numFmtId="3" fontId="0" fillId="0" borderId="1" xfId="0" applyNumberFormat="1" applyBorder="1" applyAlignment="1">
      <alignment horizontal="center" vertical="top"/>
    </xf>
    <xf numFmtId="3" fontId="0" fillId="0" borderId="1" xfId="0" applyNumberFormat="1" applyBorder="1" applyAlignment="1">
      <alignment vertical="top" wrapText="1"/>
    </xf>
    <xf numFmtId="3" fontId="0" fillId="0" borderId="1" xfId="0" applyNumberFormat="1" applyBorder="1" applyAlignment="1">
      <alignment vertical="top"/>
    </xf>
    <xf numFmtId="3" fontId="0" fillId="0" borderId="1" xfId="0" applyNumberFormat="1" applyBorder="1" applyAlignment="1">
      <alignment horizontal="left" vertical="top" wrapText="1"/>
    </xf>
    <xf numFmtId="3" fontId="0" fillId="0" borderId="0" xfId="0" applyNumberFormat="1" applyAlignment="1">
      <alignment horizontal="center" vertical="top"/>
    </xf>
    <xf numFmtId="164" fontId="1" fillId="3" borderId="1" xfId="0" applyNumberFormat="1" applyFont="1" applyFill="1" applyBorder="1" applyAlignment="1">
      <alignment horizontal="center" vertical="top" wrapText="1"/>
    </xf>
    <xf numFmtId="164" fontId="0" fillId="0" borderId="1" xfId="0" applyNumberFormat="1" applyBorder="1" applyAlignment="1">
      <alignment vertical="top"/>
    </xf>
    <xf numFmtId="164" fontId="0" fillId="0" borderId="0" xfId="0" applyNumberFormat="1" applyAlignment="1">
      <alignment vertical="top"/>
    </xf>
    <xf numFmtId="164" fontId="1" fillId="3" borderId="1" xfId="0" applyNumberFormat="1" applyFont="1" applyFill="1" applyBorder="1" applyAlignment="1">
      <alignment horizontal="center" vertical="top"/>
    </xf>
    <xf numFmtId="3" fontId="1" fillId="2" borderId="1" xfId="0" applyNumberFormat="1" applyFont="1" applyFill="1" applyBorder="1" applyAlignment="1">
      <alignment horizontal="center" vertical="top"/>
    </xf>
    <xf numFmtId="3" fontId="1" fillId="2" borderId="1" xfId="0" applyNumberFormat="1" applyFont="1" applyFill="1" applyBorder="1" applyAlignment="1">
      <alignment horizontal="center" vertical="top" wrapText="1"/>
    </xf>
    <xf numFmtId="3" fontId="0" fillId="0" borderId="0" xfId="0" applyNumberFormat="1" applyAlignment="1">
      <alignment vertical="top" wrapText="1"/>
    </xf>
    <xf numFmtId="3" fontId="1" fillId="3" borderId="2" xfId="0" applyNumberFormat="1" applyFont="1" applyFill="1" applyBorder="1" applyAlignment="1">
      <alignment horizontal="center" vertical="top"/>
    </xf>
    <xf numFmtId="164" fontId="0" fillId="0" borderId="1" xfId="0" applyNumberFormat="1" applyBorder="1" applyAlignment="1">
      <alignment horizontal="center" vertical="top"/>
    </xf>
    <xf numFmtId="4" fontId="0" fillId="0" borderId="1" xfId="0" applyNumberFormat="1" applyBorder="1" applyAlignment="1">
      <alignment horizontal="center" vertical="top"/>
    </xf>
    <xf numFmtId="3" fontId="4" fillId="0" borderId="1" xfId="0" applyNumberFormat="1" applyFont="1" applyBorder="1" applyAlignment="1">
      <alignment vertical="top"/>
    </xf>
    <xf numFmtId="3" fontId="0" fillId="0" borderId="3" xfId="0" applyNumberFormat="1" applyBorder="1" applyAlignment="1">
      <alignment vertical="top" wrapText="1"/>
    </xf>
    <xf numFmtId="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
  <sheetViews>
    <sheetView tabSelected="1" topLeftCell="A10" workbookViewId="0">
      <selection activeCell="A7" sqref="A7:XFD7"/>
    </sheetView>
  </sheetViews>
  <sheetFormatPr baseColWidth="10" defaultColWidth="11.44140625" defaultRowHeight="14.4" x14ac:dyDescent="0.3"/>
  <cols>
    <col min="1" max="1" width="7.109375" style="4" bestFit="1" customWidth="1"/>
    <col min="2" max="2" width="61.109375" style="17" customWidth="1"/>
    <col min="3" max="3" width="8.88671875" style="4" bestFit="1" customWidth="1"/>
    <col min="4" max="4" width="10" style="13" customWidth="1"/>
    <col min="5" max="5" width="11.6640625" style="4" bestFit="1" customWidth="1"/>
    <col min="6" max="6" width="12.6640625" style="4" customWidth="1"/>
    <col min="7" max="16384" width="11.44140625" style="4"/>
  </cols>
  <sheetData>
    <row r="1" spans="1:7" ht="15.6" x14ac:dyDescent="0.3">
      <c r="A1" s="15" t="s">
        <v>5</v>
      </c>
      <c r="B1" s="16"/>
      <c r="C1" s="15"/>
      <c r="D1" s="15"/>
      <c r="E1" s="15"/>
      <c r="F1" s="15"/>
    </row>
    <row r="2" spans="1:7" ht="31.2" x14ac:dyDescent="0.3">
      <c r="A2" s="18" t="s">
        <v>0</v>
      </c>
      <c r="B2" s="2" t="s">
        <v>1</v>
      </c>
      <c r="C2" s="5" t="s">
        <v>2</v>
      </c>
      <c r="D2" s="14" t="s">
        <v>11</v>
      </c>
      <c r="E2" s="2" t="s">
        <v>3</v>
      </c>
      <c r="F2" s="2" t="s">
        <v>4</v>
      </c>
    </row>
    <row r="3" spans="1:7" ht="15.6" x14ac:dyDescent="0.3">
      <c r="A3" s="5"/>
      <c r="B3" s="1" t="s">
        <v>22</v>
      </c>
      <c r="C3" s="1"/>
      <c r="D3" s="11"/>
      <c r="E3" s="1"/>
      <c r="F3" s="1"/>
    </row>
    <row r="4" spans="1:7" ht="187.2" x14ac:dyDescent="0.3">
      <c r="A4" s="19">
        <v>1.1000000000000001</v>
      </c>
      <c r="B4" s="7" t="s">
        <v>27</v>
      </c>
      <c r="C4" s="6" t="s">
        <v>10</v>
      </c>
      <c r="D4" s="12">
        <v>1</v>
      </c>
      <c r="E4" s="8"/>
      <c r="F4" s="8">
        <f>ROUND(E4*D4,0)</f>
        <v>0</v>
      </c>
    </row>
    <row r="5" spans="1:7" ht="44.25" customHeight="1" x14ac:dyDescent="0.3">
      <c r="A5" s="19">
        <v>1.2</v>
      </c>
      <c r="B5" s="7" t="s">
        <v>28</v>
      </c>
      <c r="C5" s="6" t="s">
        <v>12</v>
      </c>
      <c r="D5" s="12">
        <f>56+6</f>
        <v>62</v>
      </c>
      <c r="E5" s="8"/>
      <c r="F5" s="8">
        <f t="shared" ref="F5:F20" si="0">ROUND(E5*D5,0)</f>
        <v>0</v>
      </c>
    </row>
    <row r="6" spans="1:7" ht="152.4" customHeight="1" x14ac:dyDescent="0.3">
      <c r="A6" s="19">
        <v>1.3</v>
      </c>
      <c r="B6" s="7" t="s">
        <v>29</v>
      </c>
      <c r="C6" s="6" t="s">
        <v>13</v>
      </c>
      <c r="D6" s="12">
        <f>62*1.5*1.5*0.2</f>
        <v>27.900000000000002</v>
      </c>
      <c r="E6" s="8"/>
      <c r="F6" s="8">
        <f t="shared" si="0"/>
        <v>0</v>
      </c>
    </row>
    <row r="7" spans="1:7" ht="92.4" customHeight="1" x14ac:dyDescent="0.3">
      <c r="A7" s="19">
        <v>1.4</v>
      </c>
      <c r="B7" s="7" t="s">
        <v>30</v>
      </c>
      <c r="C7" s="6" t="s">
        <v>13</v>
      </c>
      <c r="D7" s="12">
        <f>58*1.5*1.5*1</f>
        <v>130.5</v>
      </c>
      <c r="E7" s="8"/>
      <c r="F7" s="8">
        <f t="shared" si="0"/>
        <v>0</v>
      </c>
    </row>
    <row r="8" spans="1:7" ht="75.599999999999994" customHeight="1" x14ac:dyDescent="0.3">
      <c r="A8" s="19">
        <v>1.5</v>
      </c>
      <c r="B8" s="7" t="s">
        <v>31</v>
      </c>
      <c r="C8" s="6" t="s">
        <v>6</v>
      </c>
      <c r="D8" s="12">
        <f>10*1.5*1.5*1</f>
        <v>22.5</v>
      </c>
      <c r="E8" s="8"/>
      <c r="F8" s="8">
        <f t="shared" si="0"/>
        <v>0</v>
      </c>
    </row>
    <row r="9" spans="1:7" ht="104.4" customHeight="1" x14ac:dyDescent="0.3">
      <c r="A9" s="19">
        <v>1.6</v>
      </c>
      <c r="B9" s="9" t="s">
        <v>32</v>
      </c>
      <c r="C9" s="6" t="s">
        <v>13</v>
      </c>
      <c r="D9" s="12">
        <f>D8+D7</f>
        <v>153</v>
      </c>
      <c r="E9" s="8"/>
      <c r="F9" s="8">
        <f t="shared" si="0"/>
        <v>0</v>
      </c>
    </row>
    <row r="10" spans="1:7" ht="201.6" x14ac:dyDescent="0.3">
      <c r="A10" s="19">
        <v>1.7</v>
      </c>
      <c r="B10" s="9" t="s">
        <v>33</v>
      </c>
      <c r="C10" s="6" t="s">
        <v>7</v>
      </c>
      <c r="D10" s="12">
        <f>56*41</f>
        <v>2296</v>
      </c>
      <c r="E10" s="8"/>
      <c r="F10" s="8">
        <f t="shared" si="0"/>
        <v>0</v>
      </c>
      <c r="G10"/>
    </row>
    <row r="11" spans="1:7" ht="237.6" customHeight="1" x14ac:dyDescent="0.3">
      <c r="A11" s="19">
        <v>1.8</v>
      </c>
      <c r="B11" s="9" t="s">
        <v>34</v>
      </c>
      <c r="C11" s="6" t="s">
        <v>7</v>
      </c>
      <c r="D11" s="12">
        <f>12*41</f>
        <v>492</v>
      </c>
      <c r="E11" s="8"/>
      <c r="F11" s="8">
        <f t="shared" si="0"/>
        <v>0</v>
      </c>
      <c r="G11"/>
    </row>
    <row r="12" spans="1:7" ht="115.2" x14ac:dyDescent="0.3">
      <c r="A12" s="19">
        <v>1.9</v>
      </c>
      <c r="B12" s="9" t="s">
        <v>35</v>
      </c>
      <c r="C12" s="6" t="s">
        <v>8</v>
      </c>
      <c r="D12" s="12">
        <f>62*(42*3*3.06)+62*15*3.06+18*1.5*1</f>
        <v>26777.52</v>
      </c>
      <c r="E12" s="8"/>
      <c r="F12" s="8">
        <f t="shared" si="0"/>
        <v>0</v>
      </c>
      <c r="G12"/>
    </row>
    <row r="13" spans="1:7" ht="43.2" x14ac:dyDescent="0.3">
      <c r="A13" s="19" t="s">
        <v>23</v>
      </c>
      <c r="B13" s="9" t="s">
        <v>36</v>
      </c>
      <c r="C13" s="6" t="s">
        <v>8</v>
      </c>
      <c r="D13" s="12">
        <f>62*15*3.06+18*1.5*1+62*41*2*0.25</f>
        <v>4143.8</v>
      </c>
      <c r="E13" s="8"/>
      <c r="F13" s="8">
        <f t="shared" si="0"/>
        <v>0</v>
      </c>
      <c r="G13"/>
    </row>
    <row r="14" spans="1:7" ht="86.4" x14ac:dyDescent="0.3">
      <c r="A14" s="20">
        <v>1.1100000000000001</v>
      </c>
      <c r="B14" s="9" t="s">
        <v>37</v>
      </c>
      <c r="C14" s="6" t="s">
        <v>14</v>
      </c>
      <c r="D14" s="12">
        <f>62*12*25*3.14*2.3*2.3/4</f>
        <v>77239.289999999979</v>
      </c>
      <c r="E14" s="8"/>
      <c r="F14" s="8">
        <f t="shared" si="0"/>
        <v>0</v>
      </c>
      <c r="G14"/>
    </row>
    <row r="15" spans="1:7" ht="57.6" x14ac:dyDescent="0.3">
      <c r="A15" s="20">
        <v>1.1200000000000001</v>
      </c>
      <c r="B15" s="9" t="s">
        <v>38</v>
      </c>
      <c r="C15" s="6" t="s">
        <v>13</v>
      </c>
      <c r="D15" s="12">
        <f>D6</f>
        <v>27.900000000000002</v>
      </c>
      <c r="E15" s="8"/>
      <c r="F15" s="8">
        <f t="shared" si="0"/>
        <v>0</v>
      </c>
      <c r="G15"/>
    </row>
    <row r="16" spans="1:7" ht="57.6" x14ac:dyDescent="0.3">
      <c r="A16" s="20">
        <v>1.1299999999999999</v>
      </c>
      <c r="B16" s="9" t="s">
        <v>15</v>
      </c>
      <c r="C16" s="6" t="s">
        <v>13</v>
      </c>
      <c r="D16" s="12">
        <f>62*1.2*1.2*1</f>
        <v>89.279999999999987</v>
      </c>
      <c r="E16" s="8"/>
      <c r="F16" s="8">
        <f t="shared" si="0"/>
        <v>0</v>
      </c>
      <c r="G16"/>
    </row>
    <row r="17" spans="1:7" ht="100.8" x14ac:dyDescent="0.3">
      <c r="A17" s="20">
        <v>1.1399999999999999</v>
      </c>
      <c r="B17" s="9" t="s">
        <v>39</v>
      </c>
      <c r="C17" s="6" t="s">
        <v>10</v>
      </c>
      <c r="D17" s="12">
        <v>1</v>
      </c>
      <c r="E17" s="8"/>
      <c r="F17" s="8">
        <f t="shared" si="0"/>
        <v>0</v>
      </c>
      <c r="G17"/>
    </row>
    <row r="18" spans="1:7" ht="86.4" x14ac:dyDescent="0.3">
      <c r="A18" s="20">
        <v>1.1499999999999999</v>
      </c>
      <c r="B18" s="7" t="s">
        <v>40</v>
      </c>
      <c r="C18" s="6" t="s">
        <v>9</v>
      </c>
      <c r="D18" s="12">
        <f>62*1*1*2</f>
        <v>124</v>
      </c>
      <c r="E18" s="8"/>
      <c r="F18" s="8">
        <f t="shared" si="0"/>
        <v>0</v>
      </c>
      <c r="G18"/>
    </row>
    <row r="19" spans="1:7" ht="93.6" x14ac:dyDescent="0.3">
      <c r="A19" s="20">
        <v>1.1599999999999999</v>
      </c>
      <c r="B19" s="3" t="s">
        <v>41</v>
      </c>
      <c r="C19" s="6" t="s">
        <v>8</v>
      </c>
      <c r="D19" s="12">
        <f>62*1.5*1.5*9</f>
        <v>1255.5</v>
      </c>
      <c r="E19" s="8"/>
      <c r="F19" s="8">
        <f t="shared" si="0"/>
        <v>0</v>
      </c>
      <c r="G19"/>
    </row>
    <row r="20" spans="1:7" ht="57.6" x14ac:dyDescent="0.3">
      <c r="A20" s="20">
        <v>1.17</v>
      </c>
      <c r="B20" s="7" t="s">
        <v>24</v>
      </c>
      <c r="C20" s="6" t="s">
        <v>25</v>
      </c>
      <c r="D20" s="12">
        <v>2</v>
      </c>
      <c r="E20" s="8"/>
      <c r="F20" s="8">
        <f t="shared" si="0"/>
        <v>0</v>
      </c>
      <c r="G20"/>
    </row>
    <row r="21" spans="1:7" x14ac:dyDescent="0.3">
      <c r="A21" s="23"/>
      <c r="C21" s="10"/>
      <c r="D21" s="12"/>
      <c r="E21" s="8"/>
      <c r="F21" s="8"/>
      <c r="G21"/>
    </row>
    <row r="22" spans="1:7" x14ac:dyDescent="0.3">
      <c r="A22" s="23"/>
      <c r="C22" s="10"/>
      <c r="D22" s="12"/>
      <c r="E22" s="8"/>
      <c r="F22" s="8"/>
      <c r="G22"/>
    </row>
    <row r="23" spans="1:7" x14ac:dyDescent="0.3">
      <c r="A23" s="10"/>
      <c r="C23" s="10"/>
      <c r="D23" s="12"/>
      <c r="E23" s="8" t="s">
        <v>16</v>
      </c>
      <c r="F23" s="8">
        <f>SUM(F4:F20)</f>
        <v>0</v>
      </c>
      <c r="G23"/>
    </row>
    <row r="24" spans="1:7" x14ac:dyDescent="0.3">
      <c r="A24" s="10"/>
      <c r="C24" s="10"/>
      <c r="D24" s="12"/>
      <c r="E24" s="8" t="s">
        <v>17</v>
      </c>
      <c r="F24" s="8">
        <f>D24*F23/100</f>
        <v>0</v>
      </c>
      <c r="G24"/>
    </row>
    <row r="25" spans="1:7" x14ac:dyDescent="0.3">
      <c r="D25" s="12"/>
      <c r="E25" s="8" t="s">
        <v>18</v>
      </c>
      <c r="F25" s="8">
        <f>D25*F23/100</f>
        <v>0</v>
      </c>
    </row>
    <row r="26" spans="1:7" x14ac:dyDescent="0.3">
      <c r="D26" s="12"/>
      <c r="E26" s="8" t="s">
        <v>19</v>
      </c>
      <c r="F26" s="8">
        <f>D26*F23/100</f>
        <v>0</v>
      </c>
    </row>
    <row r="27" spans="1:7" x14ac:dyDescent="0.3">
      <c r="D27" s="12"/>
      <c r="E27" s="8" t="s">
        <v>20</v>
      </c>
      <c r="F27" s="8">
        <f>D27*F26/100</f>
        <v>0</v>
      </c>
    </row>
    <row r="28" spans="1:7" x14ac:dyDescent="0.3">
      <c r="D28" s="12"/>
      <c r="E28" s="21" t="s">
        <v>21</v>
      </c>
      <c r="F28" s="21">
        <f>F27+F26+F25+F24+F23</f>
        <v>0</v>
      </c>
    </row>
    <row r="30" spans="1:7" x14ac:dyDescent="0.3">
      <c r="B30" s="22"/>
    </row>
    <row r="31" spans="1:7" x14ac:dyDescent="0.3">
      <c r="B31" s="17" t="s">
        <v>26</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6574F-F221-4042-BB52-691F562B376E}">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1</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Observaciones y gestiones Microsoft</cp:lastModifiedBy>
  <cp:lastPrinted>2026-06-11T15:49:50Z</cp:lastPrinted>
  <dcterms:created xsi:type="dcterms:W3CDTF">2023-06-13T21:26:57Z</dcterms:created>
  <dcterms:modified xsi:type="dcterms:W3CDTF">2026-06-11T16:01:47Z</dcterms:modified>
</cp:coreProperties>
</file>